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2120" windowHeight="8370" tabRatio="601" activeTab="0"/>
  </bookViews>
  <sheets>
    <sheet name="FAS-13" sheetId="1" r:id="rId1"/>
    <sheet name="Sheet1" sheetId="2" r:id="rId2"/>
  </sheets>
  <definedNames>
    <definedName name="acq_cost">#REF!</definedName>
    <definedName name="analysis_period">#REF!</definedName>
    <definedName name="at_cost_of_debt">#REF!</definedName>
    <definedName name="book_depr_period">#REF!</definedName>
    <definedName name="bt_cost_of_debt">'FAS-13'!$D$10</definedName>
    <definedName name="ca_sales_tax">#REF!</definedName>
    <definedName name="cea_number">#REF!</definedName>
    <definedName name="corp_tax_rate">#REF!</definedName>
    <definedName name="depr_method_book">#REF!</definedName>
    <definedName name="depr_method_tax">#REF!</definedName>
    <definedName name="depr_meths">#REF!</definedName>
    <definedName name="depr_scheds">#REF!</definedName>
    <definedName name="econ_life">'FAS-13'!$D$6</definedName>
    <definedName name="equip_list_price">#REF!</definedName>
    <definedName name="equip_title">#REF!</definedName>
    <definedName name="fas13_summary">'FAS-13'!$A$2:$G$30</definedName>
    <definedName name="finders_fee">#REF!</definedName>
    <definedName name="finders_fee_dollars">#REF!</definedName>
    <definedName name="frght_and_install">#REF!</definedName>
    <definedName name="home">#REF!</definedName>
    <definedName name="icom_applic">#REF!</definedName>
    <definedName name="icom_rate">#REF!</definedName>
    <definedName name="input_data">#REF!</definedName>
    <definedName name="input_table">#REF!</definedName>
    <definedName name="install_date">#REF!</definedName>
    <definedName name="lease_buy">#REF!</definedName>
    <definedName name="lease_term">'FAS-13'!$D$5</definedName>
    <definedName name="lessor_name">#REF!</definedName>
    <definedName name="lessors">#REF!</definedName>
    <definedName name="maturity_period">#REF!</definedName>
    <definedName name="monthly_lease">#REF!</definedName>
    <definedName name="monthly_lease_rate_factor">#REF!</definedName>
    <definedName name="pers_prop_npv">#REF!</definedName>
    <definedName name="po_number">#REF!</definedName>
    <definedName name="_xlnm.Print_Area" localSheetId="0">'FAS-13'!$1:$39</definedName>
    <definedName name="qtr_in_service">#REF!</definedName>
    <definedName name="quarters">#REF!</definedName>
    <definedName name="real_prop_npv">#REF!</definedName>
    <definedName name="residual_value">#REF!</definedName>
    <definedName name="residual_value_book">#REF!</definedName>
    <definedName name="residual_value_percent">#REF!</definedName>
    <definedName name="sales_tax">#REF!</definedName>
    <definedName name="stl_book_depr_summary">#REF!</definedName>
    <definedName name="stl_cum_book_depr_summary">#REF!</definedName>
    <definedName name="stl_depr_summary">#REF!</definedName>
    <definedName name="syd_book_depr_summary">#REF!</definedName>
    <definedName name="syd_cum_book_depr_summary">#REF!</definedName>
    <definedName name="syd_depr_summary">#REF!</definedName>
    <definedName name="tax_depr_summary">#REF!</definedName>
    <definedName name="trw_purchase_price">'FAS-13'!$D$4</definedName>
    <definedName name="useful_life_tax">#REF!</definedName>
    <definedName name="wg_applic">#REF!</definedName>
    <definedName name="wg_rate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4" authorId="0">
      <text>
        <r>
          <rPr>
            <sz val="8"/>
            <rFont val="Tahoma"/>
            <family val="2"/>
          </rPr>
          <t>This is what you could buy the equipment for</t>
        </r>
      </text>
    </comment>
  </commentList>
</comments>
</file>

<file path=xl/sharedStrings.xml><?xml version="1.0" encoding="utf-8"?>
<sst xmlns="http://schemas.openxmlformats.org/spreadsheetml/2006/main" count="142" uniqueCount="140">
  <si>
    <t xml:space="preserve">Equipment:  </t>
  </si>
  <si>
    <t>Monthly Lease:</t>
  </si>
  <si>
    <t>Lease term (in months):</t>
  </si>
  <si>
    <t>Economic life (in months):</t>
  </si>
  <si>
    <t>Total Lease Payments</t>
  </si>
  <si>
    <t>PRESENT VALUE TEST:</t>
  </si>
  <si>
    <t>Present Value of the Lease Payments</t>
  </si>
  <si>
    <t>Equipment Cost</t>
  </si>
  <si>
    <t>FAS 13 Present Value %-age Test:</t>
  </si>
  <si>
    <t>ECONOMIC LIFE TEST:</t>
  </si>
  <si>
    <t>Lease Term (months)</t>
  </si>
  <si>
    <t>Economic Life (months)</t>
  </si>
  <si>
    <t>Lease Term vs Economic Life Test:</t>
  </si>
  <si>
    <t>OTHER FAS-13 CRITERIA:</t>
  </si>
  <si>
    <t>Yes</t>
  </si>
  <si>
    <t>No</t>
  </si>
  <si>
    <t>2.  Is there a bargain-purchase provision in the lease terms?</t>
  </si>
  <si>
    <t>Lease</t>
  </si>
  <si>
    <t>PV</t>
  </si>
  <si>
    <t>Month</t>
  </si>
  <si>
    <t>PV Factor</t>
  </si>
  <si>
    <t>Cash Flow</t>
  </si>
  <si>
    <t>02</t>
  </si>
  <si>
    <t>03</t>
  </si>
  <si>
    <t>04</t>
  </si>
  <si>
    <t>05</t>
  </si>
  <si>
    <t>06</t>
  </si>
  <si>
    <t>08</t>
  </si>
  <si>
    <t>10</t>
  </si>
  <si>
    <t>11</t>
  </si>
  <si>
    <t>12</t>
  </si>
  <si>
    <t>13</t>
  </si>
  <si>
    <t>14</t>
  </si>
  <si>
    <t>16</t>
  </si>
  <si>
    <t>17</t>
  </si>
  <si>
    <t>19</t>
  </si>
  <si>
    <t>20</t>
  </si>
  <si>
    <t>21</t>
  </si>
  <si>
    <t>22</t>
  </si>
  <si>
    <t>23</t>
  </si>
  <si>
    <t>25</t>
  </si>
  <si>
    <t>26</t>
  </si>
  <si>
    <t>28</t>
  </si>
  <si>
    <t>29</t>
  </si>
  <si>
    <t>30</t>
  </si>
  <si>
    <t>31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</si>
  <si>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</si>
  <si>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</si>
  <si>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</si>
  <si>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</si>
  <si>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</si>
  <si>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</si>
  <si>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</si>
  <si>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</si>
  <si>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</si>
  <si>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</si>
  <si>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</si>
  <si>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</si>
  <si>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</si>
  <si>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</si>
  <si>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</si>
  <si>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</si>
  <si>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</si>
  <si>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</si>
  <si>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</si>
  <si>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</si>
  <si>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</si>
  <si>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</si>
  <si>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</si>
  <si>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</si>
  <si>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</si>
  <si>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</si>
  <si>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</si>
  <si>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</si>
  <si>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</si>
  <si>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</si>
  <si>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</si>
  <si>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</si>
  <si>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</si>
  <si>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</si>
  <si>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</si>
  <si>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</si>
  <si>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</si>
  <si>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</si>
  <si>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</si>
  <si>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</si>
  <si>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</si>
  <si>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</si>
  <si>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</si>
  <si>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</si>
  <si>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</si>
  <si>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</si>
  <si>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</si>
  <si>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</si>
  <si>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</si>
  <si>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</si>
  <si>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</si>
  <si>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</si>
  <si>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</si>
  <si>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</si>
  <si>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</si>
  <si>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</si>
  <si>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</si>
  <si>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</si>
  <si>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</si>
  <si>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</si>
  <si>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</si>
  <si>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</si>
  <si>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</si>
  <si>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</si>
  <si>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</si>
  <si>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</si>
  <si>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</si>
  <si>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</si>
  <si>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</si>
  <si>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</si>
  <si>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</si>
  <si>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</si>
  <si>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</si>
  <si>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</si>
  <si>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</si>
  <si>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</si>
  <si>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</si>
  <si>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</si>
  <si>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</si>
  <si>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</si>
  <si>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</si>
  <si>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</si>
  <si>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</si>
  <si>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FASB 13 Test Summary</t>
  </si>
  <si>
    <t>Note that both of the OTHER FAS-13 questions must be answered with a "NO" in order to qualify as an operating lease.</t>
  </si>
  <si>
    <t>Please input the information in RED</t>
  </si>
  <si>
    <t>Treasury to provide this number</t>
  </si>
  <si>
    <t>Implicit Rate (If Specified in the lease)</t>
  </si>
  <si>
    <t>PV Rate</t>
  </si>
  <si>
    <t>This is the lesser of the two Rates</t>
  </si>
  <si>
    <t>ABC Company Net Purchase Price:</t>
  </si>
  <si>
    <t>Internal - Cost of Debt:</t>
  </si>
  <si>
    <t>1.  Does title to the equipment pass to ABC COMPANY at the end of the lease?</t>
  </si>
  <si>
    <t>Project Name======&gt;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</si>
</sst>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0.0%"/>
    <numFmt numFmtId="167" formatCode="0.000%"/>
    <numFmt numFmtId="168" formatCode="0.000_)"/>
    <numFmt numFmtId="169" formatCode="0.000000_)"/>
    <numFmt numFmtId="170" formatCode="0.0000_)"/>
    <numFmt numFmtId="171" formatCode="0.0000%"/>
    <numFmt numFmtId="172" formatCode="0.000000%"/>
    <numFmt numFmtId="173" formatCode="&quot;$&quot;#,##0.00"/>
  </numFmts>
  <fonts count="32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Courier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0" fillId="15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6" borderId="8" applyNumberFormat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7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 horizontal="centerContinuous"/>
    </xf>
    <xf numFmtId="164" fontId="6" fillId="0" borderId="0" xfId="0" applyFont="1" applyAlignment="1" applyProtection="1">
      <alignment horizontal="left"/>
      <protection/>
    </xf>
    <xf numFmtId="5" fontId="6" fillId="0" borderId="0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6" fontId="6" fillId="0" borderId="1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/>
      <protection/>
    </xf>
    <xf numFmtId="164" fontId="6" fillId="0" borderId="11" xfId="0" applyFont="1" applyBorder="1" applyAlignment="1" applyProtection="1">
      <alignment horizontal="fill"/>
      <protection/>
    </xf>
    <xf numFmtId="164" fontId="6" fillId="0" borderId="0" xfId="0" applyFont="1" applyBorder="1" applyAlignment="1" applyProtection="1" quotePrefix="1">
      <alignment horizontal="left"/>
      <protection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>
      <alignment horizontal="right"/>
      <protection/>
    </xf>
    <xf numFmtId="164" fontId="8" fillId="0" borderId="0" xfId="0" applyFont="1" applyBorder="1" applyAlignment="1" applyProtection="1">
      <alignment horizontal="center"/>
      <protection/>
    </xf>
    <xf numFmtId="167" fontId="6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 horizontal="center"/>
      <protection/>
    </xf>
    <xf numFmtId="164" fontId="6" fillId="0" borderId="0" xfId="0" applyFont="1" applyAlignment="1" applyProtection="1">
      <alignment horizontal="right"/>
      <protection/>
    </xf>
    <xf numFmtId="164" fontId="6" fillId="0" borderId="0" xfId="0" applyFont="1" applyAlignment="1" quotePrefix="1">
      <alignment/>
    </xf>
    <xf numFmtId="170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7" fontId="6" fillId="0" borderId="0" xfId="0" applyNumberFormat="1" applyFont="1" applyBorder="1" applyAlignment="1" applyProtection="1">
      <alignment/>
      <protection/>
    </xf>
    <xf numFmtId="164" fontId="7" fillId="0" borderId="0" xfId="0" applyFont="1" applyBorder="1" applyAlignment="1" applyProtection="1">
      <alignment/>
      <protection/>
    </xf>
    <xf numFmtId="164" fontId="10" fillId="0" borderId="0" xfId="0" applyFont="1" applyBorder="1" applyAlignment="1">
      <alignment/>
    </xf>
    <xf numFmtId="164" fontId="10" fillId="0" borderId="0" xfId="0" applyFont="1" applyBorder="1" applyAlignment="1" applyProtection="1">
      <alignment horizontal="center"/>
      <protection/>
    </xf>
    <xf numFmtId="164" fontId="10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8" fontId="5" fillId="0" borderId="0" xfId="0" applyNumberFormat="1" applyFont="1" applyBorder="1" applyAlignment="1">
      <alignment/>
    </xf>
    <xf numFmtId="164" fontId="6" fillId="0" borderId="0" xfId="0" applyFont="1" applyBorder="1" applyAlignment="1">
      <alignment horizontal="right"/>
    </xf>
    <xf numFmtId="167" fontId="12" fillId="18" borderId="11" xfId="0" applyNumberFormat="1" applyFont="1" applyFill="1" applyBorder="1" applyAlignment="1" applyProtection="1">
      <alignment vertical="center"/>
      <protection locked="0"/>
    </xf>
    <xf numFmtId="164" fontId="12" fillId="18" borderId="11" xfId="0" applyFont="1" applyFill="1" applyBorder="1" applyAlignment="1" applyProtection="1" quotePrefix="1">
      <alignment horizontal="right" vertical="center"/>
      <protection/>
    </xf>
    <xf numFmtId="164" fontId="13" fillId="18" borderId="11" xfId="0" applyFont="1" applyFill="1" applyBorder="1" applyAlignment="1">
      <alignment/>
    </xf>
    <xf numFmtId="164" fontId="6" fillId="18" borderId="11" xfId="0" applyFont="1" applyFill="1" applyBorder="1" applyAlignment="1">
      <alignment/>
    </xf>
    <xf numFmtId="164" fontId="14" fillId="0" borderId="0" xfId="0" applyFont="1" applyAlignment="1">
      <alignment/>
    </xf>
    <xf numFmtId="164" fontId="6" fillId="18" borderId="0" xfId="0" applyFont="1" applyFill="1" applyBorder="1" applyAlignment="1">
      <alignment/>
    </xf>
    <xf numFmtId="167" fontId="12" fillId="18" borderId="0" xfId="0" applyNumberFormat="1" applyFont="1" applyFill="1" applyBorder="1" applyAlignment="1" applyProtection="1">
      <alignment vertical="center"/>
      <protection locked="0"/>
    </xf>
    <xf numFmtId="164" fontId="13" fillId="18" borderId="0" xfId="0" applyFont="1" applyFill="1" applyBorder="1" applyAlignment="1">
      <alignment/>
    </xf>
    <xf numFmtId="164" fontId="7" fillId="0" borderId="12" xfId="0" applyFont="1" applyBorder="1" applyAlignment="1" applyProtection="1">
      <alignment horizontal="left"/>
      <protection/>
    </xf>
    <xf numFmtId="164" fontId="6" fillId="0" borderId="13" xfId="0" applyFont="1" applyBorder="1" applyAlignment="1">
      <alignment/>
    </xf>
    <xf numFmtId="164" fontId="7" fillId="0" borderId="13" xfId="0" applyFont="1" applyBorder="1" applyAlignment="1">
      <alignment/>
    </xf>
    <xf numFmtId="164" fontId="7" fillId="0" borderId="13" xfId="0" applyFont="1" applyBorder="1" applyAlignment="1">
      <alignment horizontal="center"/>
    </xf>
    <xf numFmtId="164" fontId="6" fillId="0" borderId="14" xfId="0" applyFont="1" applyBorder="1" applyAlignment="1">
      <alignment/>
    </xf>
    <xf numFmtId="164" fontId="6" fillId="0" borderId="15" xfId="0" applyFont="1" applyBorder="1" applyAlignment="1" applyProtection="1">
      <alignment horizontal="left"/>
      <protection/>
    </xf>
    <xf numFmtId="164" fontId="6" fillId="0" borderId="16" xfId="0" applyFont="1" applyBorder="1" applyAlignment="1">
      <alignment/>
    </xf>
    <xf numFmtId="164" fontId="6" fillId="0" borderId="0" xfId="0" applyFont="1" applyFill="1" applyBorder="1" applyAlignment="1" applyProtection="1">
      <alignment horizontal="right" vertical="center"/>
      <protection/>
    </xf>
    <xf numFmtId="5" fontId="5" fillId="0" borderId="0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Border="1" applyAlignment="1" applyProtection="1">
      <alignment vertical="center"/>
      <protection locked="0"/>
    </xf>
    <xf numFmtId="164" fontId="6" fillId="18" borderId="15" xfId="0" applyFont="1" applyFill="1" applyBorder="1" applyAlignment="1">
      <alignment/>
    </xf>
    <xf numFmtId="164" fontId="6" fillId="18" borderId="16" xfId="0" applyFont="1" applyFill="1" applyBorder="1" applyAlignment="1">
      <alignment/>
    </xf>
    <xf numFmtId="164" fontId="7" fillId="0" borderId="15" xfId="0" applyFont="1" applyBorder="1" applyAlignment="1" applyProtection="1">
      <alignment horizontal="left"/>
      <protection/>
    </xf>
    <xf numFmtId="164" fontId="6" fillId="0" borderId="15" xfId="0" applyFont="1" applyBorder="1" applyAlignment="1">
      <alignment/>
    </xf>
    <xf numFmtId="166" fontId="6" fillId="0" borderId="16" xfId="0" applyNumberFormat="1" applyFont="1" applyBorder="1" applyAlignment="1" applyProtection="1">
      <alignment horizontal="center"/>
      <protection/>
    </xf>
    <xf numFmtId="164" fontId="6" fillId="0" borderId="17" xfId="0" applyFont="1" applyBorder="1" applyAlignment="1" applyProtection="1">
      <alignment horizontal="fill"/>
      <protection/>
    </xf>
    <xf numFmtId="164" fontId="6" fillId="0" borderId="18" xfId="0" applyFont="1" applyBorder="1" applyAlignment="1" applyProtection="1">
      <alignment horizontal="fill"/>
      <protection/>
    </xf>
    <xf numFmtId="164" fontId="10" fillId="0" borderId="15" xfId="0" applyFont="1" applyBorder="1" applyAlignment="1" applyProtection="1">
      <alignment/>
      <protection/>
    </xf>
    <xf numFmtId="164" fontId="8" fillId="0" borderId="16" xfId="0" applyFont="1" applyBorder="1" applyAlignment="1">
      <alignment/>
    </xf>
    <xf numFmtId="164" fontId="8" fillId="0" borderId="15" xfId="0" applyFont="1" applyBorder="1" applyAlignment="1">
      <alignment/>
    </xf>
    <xf numFmtId="164" fontId="11" fillId="0" borderId="19" xfId="0" applyFont="1" applyBorder="1" applyAlignment="1" applyProtection="1">
      <alignment horizontal="left"/>
      <protection/>
    </xf>
    <xf numFmtId="164" fontId="8" fillId="0" borderId="20" xfId="0" applyFont="1" applyBorder="1" applyAlignment="1" applyProtection="1">
      <alignment horizontal="fill"/>
      <protection/>
    </xf>
    <xf numFmtId="164" fontId="6" fillId="0" borderId="21" xfId="0" applyFont="1" applyBorder="1" applyAlignment="1">
      <alignment/>
    </xf>
    <xf numFmtId="164" fontId="6" fillId="18" borderId="17" xfId="0" applyFont="1" applyFill="1" applyBorder="1" applyAlignment="1">
      <alignment/>
    </xf>
    <xf numFmtId="164" fontId="6" fillId="18" borderId="18" xfId="0" applyFont="1" applyFill="1" applyBorder="1" applyAlignment="1">
      <alignment/>
    </xf>
    <xf numFmtId="164" fontId="6" fillId="0" borderId="17" xfId="0" applyFont="1" applyBorder="1" applyAlignment="1" applyProtection="1">
      <alignment horizontal="left"/>
      <protection/>
    </xf>
    <xf numFmtId="164" fontId="6" fillId="0" borderId="11" xfId="0" applyFont="1" applyBorder="1" applyAlignment="1">
      <alignment/>
    </xf>
    <xf numFmtId="164" fontId="6" fillId="0" borderId="11" xfId="0" applyFont="1" applyBorder="1" applyAlignment="1">
      <alignment horizontal="right"/>
    </xf>
    <xf numFmtId="167" fontId="5" fillId="0" borderId="11" xfId="0" applyNumberFormat="1" applyFont="1" applyBorder="1" applyAlignment="1">
      <alignment/>
    </xf>
    <xf numFmtId="164" fontId="6" fillId="0" borderId="18" xfId="0" applyFont="1" applyBorder="1" applyAlignment="1">
      <alignment/>
    </xf>
    <xf numFmtId="164" fontId="12" fillId="18" borderId="0" xfId="0" applyFont="1" applyFill="1" applyBorder="1" applyAlignment="1" applyProtection="1">
      <alignment horizontal="right" vertical="center"/>
      <protection/>
    </xf>
    <xf numFmtId="164" fontId="6" fillId="0" borderId="15" xfId="0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55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9.25390625" style="1" customWidth="1"/>
    <col min="2" max="2" width="9.00390625" style="1" customWidth="1"/>
    <col min="3" max="3" width="29.50390625" style="1" customWidth="1"/>
    <col min="4" max="4" width="16.00390625" style="1" customWidth="1"/>
    <col min="5" max="6" width="6.875" style="1" customWidth="1"/>
    <col min="7" max="7" width="8.75390625" style="1" customWidth="1"/>
    <col min="8" max="8" width="3.50390625" style="1" customWidth="1"/>
    <col min="9" max="9" width="6.375" style="1" hidden="1" customWidth="1"/>
    <col min="10" max="10" width="5.50390625" style="1" bestFit="1" customWidth="1"/>
    <col min="11" max="11" width="8.375" style="1" bestFit="1" customWidth="1"/>
    <col min="12" max="13" width="9.125" style="1" bestFit="1" customWidth="1"/>
    <col min="14" max="16384" width="9.00390625" style="1" customWidth="1"/>
  </cols>
  <sheetData>
    <row r="1" spans="1:4" ht="13.5" thickBot="1">
      <c r="A1" s="31" t="s">
        <v>131</v>
      </c>
      <c r="D1" s="38" t="s">
        <v>129</v>
      </c>
    </row>
    <row r="2" spans="1:13" ht="12.75">
      <c r="A2" s="35" t="s">
        <v>139</v>
      </c>
      <c r="B2" s="36"/>
      <c r="C2" s="37"/>
      <c r="E2" s="36"/>
      <c r="F2" s="36"/>
      <c r="G2" s="39"/>
      <c r="I2" s="13">
        <f>((1+bt_cost_of_debt)^(1/12)-1)</f>
        <v>0</v>
      </c>
      <c r="L2" s="14" t="s">
        <v>17</v>
      </c>
      <c r="M2" s="14" t="s">
        <v>18</v>
      </c>
    </row>
    <row r="3" spans="2:13" ht="12.75">
      <c r="B3" s="24"/>
      <c r="C3" s="66" t="s">
        <v>0</v>
      </c>
      <c r="D3" s="5"/>
      <c r="E3" s="5"/>
      <c r="F3" s="5"/>
      <c r="G3" s="41"/>
      <c r="J3" s="14" t="s">
        <v>19</v>
      </c>
      <c r="K3" s="15" t="s">
        <v>20</v>
      </c>
      <c r="L3" s="14" t="s">
        <v>21</v>
      </c>
      <c r="M3" s="3" t="s">
        <v>21</v>
      </c>
    </row>
    <row r="4" spans="1:13" ht="12.75">
      <c r="A4" s="40"/>
      <c r="B4" s="5"/>
      <c r="C4" s="42" t="s">
        <v>136</v>
      </c>
      <c r="D4" s="43"/>
      <c r="E4" s="5"/>
      <c r="F4" s="5"/>
      <c r="G4" s="41"/>
      <c r="I4" s="16" t="s">
        <v>22</v>
      </c>
      <c r="J4" s="14">
        <v>1</v>
      </c>
      <c r="K4" s="17">
        <v>1</v>
      </c>
      <c r="L4" s="18">
        <f aca="true" t="shared" si="0" ref="L4:L35">IF(J4&gt;0,D$7,0)</f>
        <v>0</v>
      </c>
      <c r="M4" s="18">
        <f aca="true" t="shared" si="1" ref="M4:M35">K4*L4</f>
        <v>0</v>
      </c>
    </row>
    <row r="5" spans="1:13" ht="12.75">
      <c r="A5" s="40"/>
      <c r="B5" s="5"/>
      <c r="C5" s="42" t="s">
        <v>2</v>
      </c>
      <c r="D5" s="44"/>
      <c r="E5" s="5"/>
      <c r="F5" s="5"/>
      <c r="G5" s="41"/>
      <c r="I5" s="16" t="s">
        <v>23</v>
      </c>
      <c r="J5" s="14">
        <f aca="true" t="shared" si="2" ref="J5:J36">IF(J4=0,0,IF(lease_term-J4&gt;0,J4+1,0))</f>
        <v>0</v>
      </c>
      <c r="K5" s="17">
        <f aca="true" t="shared" si="3" ref="K5:K36">IF(J5&gt;0,1/(1+$I$2)^J4,0)</f>
        <v>0</v>
      </c>
      <c r="L5" s="18">
        <f t="shared" si="0"/>
        <v>0</v>
      </c>
      <c r="M5" s="18">
        <f t="shared" si="1"/>
        <v>0</v>
      </c>
    </row>
    <row r="6" spans="1:13" ht="13.5" customHeight="1">
      <c r="A6" s="40"/>
      <c r="B6" s="5"/>
      <c r="C6" s="42" t="s">
        <v>3</v>
      </c>
      <c r="D6" s="44"/>
      <c r="E6" s="5"/>
      <c r="F6" s="5"/>
      <c r="G6" s="41"/>
      <c r="I6" s="16" t="s">
        <v>24</v>
      </c>
      <c r="J6" s="14">
        <f t="shared" si="2"/>
        <v>0</v>
      </c>
      <c r="K6" s="17">
        <f t="shared" si="3"/>
        <v>0</v>
      </c>
      <c r="L6" s="18">
        <f t="shared" si="0"/>
        <v>0</v>
      </c>
      <c r="M6" s="18">
        <f t="shared" si="1"/>
        <v>0</v>
      </c>
    </row>
    <row r="7" spans="1:13" ht="12.75">
      <c r="A7" s="40"/>
      <c r="B7" s="5"/>
      <c r="C7" s="26" t="s">
        <v>1</v>
      </c>
      <c r="D7" s="25"/>
      <c r="E7" s="5"/>
      <c r="F7" s="5"/>
      <c r="G7" s="41"/>
      <c r="I7" s="16" t="s">
        <v>25</v>
      </c>
      <c r="J7" s="14">
        <f t="shared" si="2"/>
        <v>0</v>
      </c>
      <c r="K7" s="17">
        <f t="shared" si="3"/>
        <v>0</v>
      </c>
      <c r="L7" s="18">
        <f t="shared" si="0"/>
        <v>0</v>
      </c>
      <c r="M7" s="18">
        <f t="shared" si="1"/>
        <v>0</v>
      </c>
    </row>
    <row r="8" spans="1:13" ht="12.75">
      <c r="A8" s="60"/>
      <c r="B8" s="61"/>
      <c r="C8" s="62" t="s">
        <v>133</v>
      </c>
      <c r="D8" s="63"/>
      <c r="E8" s="61"/>
      <c r="F8" s="61"/>
      <c r="G8" s="64"/>
      <c r="I8" s="16"/>
      <c r="J8" s="14">
        <f>IF(J7=0,0,IF(lease_term-J7&gt;0,J7+1,0))</f>
        <v>0</v>
      </c>
      <c r="K8" s="17">
        <f>IF(J8&gt;0,1/(1+$I$2)^J7,0)</f>
        <v>0</v>
      </c>
      <c r="L8" s="18">
        <f t="shared" si="0"/>
        <v>0</v>
      </c>
      <c r="M8" s="18">
        <f t="shared" si="1"/>
        <v>0</v>
      </c>
    </row>
    <row r="9" spans="1:13" ht="12.75">
      <c r="A9" s="45"/>
      <c r="B9" s="32"/>
      <c r="C9" s="65" t="s">
        <v>137</v>
      </c>
      <c r="D9" s="33">
        <v>0</v>
      </c>
      <c r="E9" s="34" t="s">
        <v>132</v>
      </c>
      <c r="F9" s="32"/>
      <c r="G9" s="46"/>
      <c r="I9" s="16" t="s">
        <v>26</v>
      </c>
      <c r="J9" s="14">
        <f t="shared" si="2"/>
        <v>0</v>
      </c>
      <c r="K9" s="17">
        <f t="shared" si="3"/>
        <v>0</v>
      </c>
      <c r="L9" s="18">
        <f t="shared" si="0"/>
        <v>0</v>
      </c>
      <c r="M9" s="18">
        <f t="shared" si="1"/>
        <v>0</v>
      </c>
    </row>
    <row r="10" spans="1:13" ht="12.75">
      <c r="A10" s="58"/>
      <c r="B10" s="30"/>
      <c r="C10" s="28" t="s">
        <v>134</v>
      </c>
      <c r="D10" s="27">
        <f>+IF(AND(D8&lt;D9,D8&gt;0),D8,D9)</f>
        <v>0</v>
      </c>
      <c r="E10" s="29" t="s">
        <v>135</v>
      </c>
      <c r="F10" s="30"/>
      <c r="G10" s="59"/>
      <c r="I10" s="16" t="s">
        <v>26</v>
      </c>
      <c r="J10" s="14">
        <f>IF(J9=0,0,IF(lease_term-J9&gt;0,J9+1,0))</f>
        <v>0</v>
      </c>
      <c r="K10" s="17">
        <f t="shared" si="3"/>
        <v>0</v>
      </c>
      <c r="L10" s="18">
        <f t="shared" si="0"/>
        <v>0</v>
      </c>
      <c r="M10" s="18">
        <f t="shared" si="1"/>
        <v>0</v>
      </c>
    </row>
    <row r="11" spans="1:13" ht="12.75">
      <c r="A11" s="47" t="s">
        <v>5</v>
      </c>
      <c r="B11" s="5"/>
      <c r="C11" s="5"/>
      <c r="D11" s="5"/>
      <c r="E11" s="5"/>
      <c r="F11" s="5"/>
      <c r="G11" s="41"/>
      <c r="I11" s="16" t="s">
        <v>27</v>
      </c>
      <c r="J11" s="14">
        <f t="shared" si="2"/>
        <v>0</v>
      </c>
      <c r="K11" s="17">
        <f t="shared" si="3"/>
        <v>0</v>
      </c>
      <c r="L11" s="18">
        <f t="shared" si="0"/>
        <v>0</v>
      </c>
      <c r="M11" s="18">
        <f t="shared" si="1"/>
        <v>0</v>
      </c>
    </row>
    <row r="12" spans="1:13" ht="12.75">
      <c r="A12" s="40" t="s">
        <v>4</v>
      </c>
      <c r="B12" s="5"/>
      <c r="C12" s="5"/>
      <c r="D12" s="4">
        <f>L124</f>
        <v>0</v>
      </c>
      <c r="E12" s="5"/>
      <c r="F12" s="5"/>
      <c r="G12" s="41"/>
      <c r="I12" s="16" t="s">
        <v>28</v>
      </c>
      <c r="J12" s="14">
        <f>IF(J11=0,0,IF(lease_term-J11&gt;0,J11+1,0))</f>
        <v>0</v>
      </c>
      <c r="K12" s="17">
        <f t="shared" si="3"/>
        <v>0</v>
      </c>
      <c r="L12" s="18">
        <f t="shared" si="0"/>
        <v>0</v>
      </c>
      <c r="M12" s="18">
        <f t="shared" si="1"/>
        <v>0</v>
      </c>
    </row>
    <row r="13" spans="1:13" ht="12.75">
      <c r="A13" s="40" t="s">
        <v>6</v>
      </c>
      <c r="B13" s="5"/>
      <c r="C13" s="5"/>
      <c r="D13" s="4">
        <f>M124</f>
        <v>0</v>
      </c>
      <c r="E13" s="5"/>
      <c r="F13" s="5"/>
      <c r="G13" s="41"/>
      <c r="I13" s="16" t="s">
        <v>29</v>
      </c>
      <c r="J13" s="14">
        <f t="shared" si="2"/>
        <v>0</v>
      </c>
      <c r="K13" s="17">
        <f t="shared" si="3"/>
        <v>0</v>
      </c>
      <c r="L13" s="18">
        <f t="shared" si="0"/>
        <v>0</v>
      </c>
      <c r="M13" s="18">
        <f t="shared" si="1"/>
        <v>0</v>
      </c>
    </row>
    <row r="14" spans="1:13" ht="12.75">
      <c r="A14" s="40" t="s">
        <v>7</v>
      </c>
      <c r="B14" s="5"/>
      <c r="C14" s="5"/>
      <c r="D14" s="4">
        <f>trw_purchase_price</f>
        <v>0</v>
      </c>
      <c r="E14" s="5"/>
      <c r="F14" s="5"/>
      <c r="G14" s="41"/>
      <c r="I14" s="16" t="s">
        <v>30</v>
      </c>
      <c r="J14" s="14">
        <f t="shared" si="2"/>
        <v>0</v>
      </c>
      <c r="K14" s="17">
        <f t="shared" si="3"/>
        <v>0</v>
      </c>
      <c r="L14" s="18">
        <f t="shared" si="0"/>
        <v>0</v>
      </c>
      <c r="M14" s="18">
        <f t="shared" si="1"/>
        <v>0</v>
      </c>
    </row>
    <row r="15" spans="1:13" ht="12.75">
      <c r="A15" s="48"/>
      <c r="B15" s="5"/>
      <c r="C15" s="5"/>
      <c r="D15" s="5"/>
      <c r="E15" s="5"/>
      <c r="F15" s="5"/>
      <c r="G15" s="41"/>
      <c r="I15" s="16" t="s">
        <v>31</v>
      </c>
      <c r="J15" s="14">
        <f t="shared" si="2"/>
        <v>0</v>
      </c>
      <c r="K15" s="17">
        <f t="shared" si="3"/>
        <v>0</v>
      </c>
      <c r="L15" s="18">
        <f t="shared" si="0"/>
        <v>0</v>
      </c>
      <c r="M15" s="18">
        <f t="shared" si="1"/>
        <v>0</v>
      </c>
    </row>
    <row r="16" spans="1:13" ht="12.75">
      <c r="A16" s="48"/>
      <c r="B16" s="5"/>
      <c r="C16" s="9" t="s">
        <v>8</v>
      </c>
      <c r="D16" s="5"/>
      <c r="E16" s="6" t="e">
        <f>D13/D14</f>
        <v>#DIV/0!</v>
      </c>
      <c r="F16" s="7" t="e">
        <f>IF(E16&lt;0.9,"     &lt;","    &gt;=")</f>
        <v>#DIV/0!</v>
      </c>
      <c r="G16" s="49">
        <v>0.9</v>
      </c>
      <c r="I16" s="16" t="s">
        <v>32</v>
      </c>
      <c r="J16" s="14">
        <f>IF(J15=0,0,IF(lease_term-J15&gt;0,J15+1,0))</f>
        <v>0</v>
      </c>
      <c r="K16" s="17">
        <f t="shared" si="3"/>
        <v>0</v>
      </c>
      <c r="L16" s="18">
        <f t="shared" si="0"/>
        <v>0</v>
      </c>
      <c r="M16" s="18">
        <f t="shared" si="1"/>
        <v>0</v>
      </c>
    </row>
    <row r="17" spans="1:13" ht="12.75">
      <c r="A17" s="48"/>
      <c r="B17" s="5"/>
      <c r="C17" s="5"/>
      <c r="D17" s="5"/>
      <c r="E17" s="20" t="e">
        <f>IF(F16="     &lt;","Passes Present Value Test","Does Not Pass Present Value Test")</f>
        <v>#DIV/0!</v>
      </c>
      <c r="F17" s="5"/>
      <c r="G17" s="41"/>
      <c r="I17" s="16" t="s">
        <v>33</v>
      </c>
      <c r="J17" s="14">
        <f t="shared" si="2"/>
        <v>0</v>
      </c>
      <c r="K17" s="17">
        <f t="shared" si="3"/>
        <v>0</v>
      </c>
      <c r="L17" s="18">
        <f t="shared" si="0"/>
        <v>0</v>
      </c>
      <c r="M17" s="18">
        <f t="shared" si="1"/>
        <v>0</v>
      </c>
    </row>
    <row r="18" spans="1:13" ht="12.75">
      <c r="A18" s="50"/>
      <c r="B18" s="8"/>
      <c r="C18" s="8"/>
      <c r="D18" s="8"/>
      <c r="E18" s="8"/>
      <c r="F18" s="8"/>
      <c r="G18" s="51"/>
      <c r="I18" s="16" t="s">
        <v>34</v>
      </c>
      <c r="J18" s="14">
        <f>IF(J17=0,0,IF(lease_term-J17&gt;0,J17+1,0))</f>
        <v>0</v>
      </c>
      <c r="K18" s="17">
        <f t="shared" si="3"/>
        <v>0</v>
      </c>
      <c r="L18" s="18">
        <f t="shared" si="0"/>
        <v>0</v>
      </c>
      <c r="M18" s="18">
        <f t="shared" si="1"/>
        <v>0</v>
      </c>
    </row>
    <row r="19" spans="1:13" ht="12.75">
      <c r="A19" s="47" t="s">
        <v>9</v>
      </c>
      <c r="B19" s="5"/>
      <c r="C19" s="5"/>
      <c r="D19" s="5"/>
      <c r="E19" s="5"/>
      <c r="F19" s="5"/>
      <c r="G19" s="41"/>
      <c r="I19" s="16" t="s">
        <v>35</v>
      </c>
      <c r="J19" s="14">
        <f t="shared" si="2"/>
        <v>0</v>
      </c>
      <c r="K19" s="17">
        <f t="shared" si="3"/>
        <v>0</v>
      </c>
      <c r="L19" s="18">
        <f t="shared" si="0"/>
        <v>0</v>
      </c>
      <c r="M19" s="18">
        <f t="shared" si="1"/>
        <v>0</v>
      </c>
    </row>
    <row r="20" spans="1:13" ht="12.75">
      <c r="A20" s="48"/>
      <c r="B20" s="5"/>
      <c r="C20" s="9" t="s">
        <v>10</v>
      </c>
      <c r="D20" s="5"/>
      <c r="E20" s="7">
        <f>lease_term</f>
        <v>0</v>
      </c>
      <c r="F20" s="5"/>
      <c r="G20" s="41"/>
      <c r="I20" s="16" t="s">
        <v>36</v>
      </c>
      <c r="J20" s="14">
        <f t="shared" si="2"/>
        <v>0</v>
      </c>
      <c r="K20" s="17">
        <f t="shared" si="3"/>
        <v>0</v>
      </c>
      <c r="L20" s="18">
        <f t="shared" si="0"/>
        <v>0</v>
      </c>
      <c r="M20" s="18">
        <f t="shared" si="1"/>
        <v>0</v>
      </c>
    </row>
    <row r="21" spans="1:13" ht="12.75">
      <c r="A21" s="48"/>
      <c r="B21" s="5"/>
      <c r="C21" s="9" t="s">
        <v>11</v>
      </c>
      <c r="D21" s="5"/>
      <c r="E21" s="7">
        <f>econ_life</f>
        <v>0</v>
      </c>
      <c r="F21" s="5"/>
      <c r="G21" s="41"/>
      <c r="I21" s="16" t="s">
        <v>37</v>
      </c>
      <c r="J21" s="14">
        <f t="shared" si="2"/>
        <v>0</v>
      </c>
      <c r="K21" s="17">
        <f t="shared" si="3"/>
        <v>0</v>
      </c>
      <c r="L21" s="18">
        <f t="shared" si="0"/>
        <v>0</v>
      </c>
      <c r="M21" s="18">
        <f t="shared" si="1"/>
        <v>0</v>
      </c>
    </row>
    <row r="22" spans="1:13" ht="12.75">
      <c r="A22" s="48"/>
      <c r="B22" s="5"/>
      <c r="C22" s="5"/>
      <c r="D22" s="5"/>
      <c r="E22" s="5"/>
      <c r="F22" s="5"/>
      <c r="G22" s="41"/>
      <c r="I22" s="16" t="s">
        <v>38</v>
      </c>
      <c r="J22" s="14">
        <f t="shared" si="2"/>
        <v>0</v>
      </c>
      <c r="K22" s="17">
        <f t="shared" si="3"/>
        <v>0</v>
      </c>
      <c r="L22" s="18">
        <f t="shared" si="0"/>
        <v>0</v>
      </c>
      <c r="M22" s="18">
        <f t="shared" si="1"/>
        <v>0</v>
      </c>
    </row>
    <row r="23" spans="1:13" ht="12.75">
      <c r="A23" s="48"/>
      <c r="B23" s="5"/>
      <c r="C23" s="9" t="s">
        <v>12</v>
      </c>
      <c r="D23" s="5"/>
      <c r="E23" s="6" t="e">
        <f>E20/E21</f>
        <v>#DIV/0!</v>
      </c>
      <c r="F23" s="7" t="e">
        <f>IF(E23&lt;0.75,"     &lt;","    &gt;=")</f>
        <v>#DIV/0!</v>
      </c>
      <c r="G23" s="49">
        <v>0.75</v>
      </c>
      <c r="I23" s="16" t="s">
        <v>39</v>
      </c>
      <c r="J23" s="14">
        <f>IF(J22=0,0,IF(lease_term-J22&gt;0,J22+1,0))</f>
        <v>0</v>
      </c>
      <c r="K23" s="17">
        <f t="shared" si="3"/>
        <v>0</v>
      </c>
      <c r="L23" s="18">
        <f t="shared" si="0"/>
        <v>0</v>
      </c>
      <c r="M23" s="18">
        <f t="shared" si="1"/>
        <v>0</v>
      </c>
    </row>
    <row r="24" spans="1:13" ht="12.75">
      <c r="A24" s="48"/>
      <c r="B24" s="5"/>
      <c r="C24" s="9"/>
      <c r="D24" s="5"/>
      <c r="E24" s="20" t="e">
        <f>IF(F23="     &lt;","Passes Economic Life Test","Does Not Pass Economic Life Test")</f>
        <v>#DIV/0!</v>
      </c>
      <c r="F24" s="7"/>
      <c r="G24" s="49"/>
      <c r="I24" s="16" t="s">
        <v>40</v>
      </c>
      <c r="J24" s="14">
        <f>IF(J23=0,0,IF(lease_term-J23&gt;0,J23+1,0))</f>
        <v>0</v>
      </c>
      <c r="K24" s="17">
        <f t="shared" si="3"/>
        <v>0</v>
      </c>
      <c r="L24" s="18">
        <f t="shared" si="0"/>
        <v>0</v>
      </c>
      <c r="M24" s="18">
        <f t="shared" si="1"/>
        <v>0</v>
      </c>
    </row>
    <row r="25" spans="1:13" ht="12.75">
      <c r="A25" s="50"/>
      <c r="B25" s="8"/>
      <c r="C25" s="8"/>
      <c r="D25" s="8"/>
      <c r="E25" s="8"/>
      <c r="F25" s="8"/>
      <c r="G25" s="51"/>
      <c r="I25" s="16" t="s">
        <v>41</v>
      </c>
      <c r="J25" s="14">
        <f t="shared" si="2"/>
        <v>0</v>
      </c>
      <c r="K25" s="17">
        <f t="shared" si="3"/>
        <v>0</v>
      </c>
      <c r="L25" s="18">
        <f t="shared" si="0"/>
        <v>0</v>
      </c>
      <c r="M25" s="18">
        <f t="shared" si="1"/>
        <v>0</v>
      </c>
    </row>
    <row r="26" spans="1:13" ht="12.75">
      <c r="A26" s="52" t="s">
        <v>13</v>
      </c>
      <c r="B26" s="21"/>
      <c r="C26" s="21"/>
      <c r="D26" s="10"/>
      <c r="E26" s="22" t="s">
        <v>14</v>
      </c>
      <c r="F26" s="23" t="s">
        <v>15</v>
      </c>
      <c r="G26" s="53"/>
      <c r="I26" s="16" t="s">
        <v>42</v>
      </c>
      <c r="J26" s="14">
        <f t="shared" si="2"/>
        <v>0</v>
      </c>
      <c r="K26" s="17">
        <f t="shared" si="3"/>
        <v>0</v>
      </c>
      <c r="L26" s="18">
        <f t="shared" si="0"/>
        <v>0</v>
      </c>
      <c r="M26" s="18">
        <f t="shared" si="1"/>
        <v>0</v>
      </c>
    </row>
    <row r="27" spans="1:13" ht="12.75">
      <c r="A27" s="54" t="s">
        <v>138</v>
      </c>
      <c r="B27" s="10"/>
      <c r="C27" s="10"/>
      <c r="D27" s="10"/>
      <c r="E27" s="11"/>
      <c r="F27" s="12"/>
      <c r="G27" s="53"/>
      <c r="I27" s="16" t="s">
        <v>43</v>
      </c>
      <c r="J27" s="14">
        <f t="shared" si="2"/>
        <v>0</v>
      </c>
      <c r="K27" s="17">
        <f t="shared" si="3"/>
        <v>0</v>
      </c>
      <c r="L27" s="18">
        <f t="shared" si="0"/>
        <v>0</v>
      </c>
      <c r="M27" s="18">
        <f t="shared" si="1"/>
        <v>0</v>
      </c>
    </row>
    <row r="28" spans="1:13" ht="12.75">
      <c r="A28" s="54" t="s">
        <v>16</v>
      </c>
      <c r="B28" s="10"/>
      <c r="C28" s="10"/>
      <c r="D28" s="10"/>
      <c r="E28" s="11"/>
      <c r="F28" s="11"/>
      <c r="G28" s="53"/>
      <c r="I28" s="16" t="s">
        <v>44</v>
      </c>
      <c r="J28" s="14">
        <f>IF(J27=0,0,IF(lease_term-J27&gt;0,J27+1,0))</f>
        <v>0</v>
      </c>
      <c r="K28" s="17">
        <f t="shared" si="3"/>
        <v>0</v>
      </c>
      <c r="L28" s="18">
        <f t="shared" si="0"/>
        <v>0</v>
      </c>
      <c r="M28" s="18">
        <f t="shared" si="1"/>
        <v>0</v>
      </c>
    </row>
    <row r="29" spans="1:13" ht="12.75">
      <c r="A29" s="52"/>
      <c r="B29" s="10"/>
      <c r="C29" s="10"/>
      <c r="D29" s="10"/>
      <c r="E29" s="11"/>
      <c r="F29" s="10"/>
      <c r="G29" s="53"/>
      <c r="I29" s="16" t="s">
        <v>45</v>
      </c>
      <c r="J29" s="14">
        <f t="shared" si="2"/>
        <v>0</v>
      </c>
      <c r="K29" s="17">
        <f t="shared" si="3"/>
        <v>0</v>
      </c>
      <c r="L29" s="18">
        <f t="shared" si="0"/>
        <v>0</v>
      </c>
      <c r="M29" s="18">
        <f t="shared" si="1"/>
        <v>0</v>
      </c>
    </row>
    <row r="30" spans="1:13" ht="13.5" thickBot="1">
      <c r="A30" s="55" t="s">
        <v>130</v>
      </c>
      <c r="B30" s="56"/>
      <c r="C30" s="56"/>
      <c r="D30" s="56"/>
      <c r="E30" s="56"/>
      <c r="F30" s="56"/>
      <c r="G30" s="57"/>
      <c r="I30" s="16" t="s">
        <v>46</v>
      </c>
      <c r="J30" s="14">
        <f t="shared" si="2"/>
        <v>0</v>
      </c>
      <c r="K30" s="17">
        <f t="shared" si="3"/>
        <v>0</v>
      </c>
      <c r="L30" s="18">
        <f t="shared" si="0"/>
        <v>0</v>
      </c>
      <c r="M30" s="18">
        <f t="shared" si="1"/>
        <v>0</v>
      </c>
    </row>
    <row r="31" spans="1:13" ht="12.75">
      <c r="A31" s="2"/>
      <c r="B31" s="2"/>
      <c r="C31" s="2"/>
      <c r="D31" s="2"/>
      <c r="I31" s="16" t="s">
        <v>47</v>
      </c>
      <c r="J31" s="14">
        <f t="shared" si="2"/>
        <v>0</v>
      </c>
      <c r="K31" s="17">
        <f t="shared" si="3"/>
        <v>0</v>
      </c>
      <c r="L31" s="18">
        <f t="shared" si="0"/>
        <v>0</v>
      </c>
      <c r="M31" s="18">
        <f t="shared" si="1"/>
        <v>0</v>
      </c>
    </row>
    <row r="32" spans="9:13" ht="12.75">
      <c r="I32" s="16" t="s">
        <v>48</v>
      </c>
      <c r="J32" s="14">
        <f t="shared" si="2"/>
        <v>0</v>
      </c>
      <c r="K32" s="17">
        <f t="shared" si="3"/>
        <v>0</v>
      </c>
      <c r="L32" s="18">
        <f t="shared" si="0"/>
        <v>0</v>
      </c>
      <c r="M32" s="18">
        <f t="shared" si="1"/>
        <v>0</v>
      </c>
    </row>
    <row r="33" spans="9:13" ht="12.75">
      <c r="I33" s="16" t="s">
        <v>49</v>
      </c>
      <c r="J33" s="14">
        <f>IF(J32=0,0,IF(lease_term-J32&gt;0,J32+1,0))</f>
        <v>0</v>
      </c>
      <c r="K33" s="17">
        <f t="shared" si="3"/>
        <v>0</v>
      </c>
      <c r="L33" s="18">
        <f t="shared" si="0"/>
        <v>0</v>
      </c>
      <c r="M33" s="18">
        <f t="shared" si="1"/>
        <v>0</v>
      </c>
    </row>
    <row r="34" spans="9:13" ht="12.75">
      <c r="I34" s="16" t="s">
        <v>50</v>
      </c>
      <c r="J34" s="14">
        <f>IF(J33=0,0,IF(lease_term-J33&gt;0,J33+1,0))</f>
        <v>0</v>
      </c>
      <c r="K34" s="17">
        <f t="shared" si="3"/>
        <v>0</v>
      </c>
      <c r="L34" s="18">
        <f t="shared" si="0"/>
        <v>0</v>
      </c>
      <c r="M34" s="18">
        <f t="shared" si="1"/>
        <v>0</v>
      </c>
    </row>
    <row r="35" spans="9:13" ht="12.75">
      <c r="I35" s="16" t="s">
        <v>51</v>
      </c>
      <c r="J35" s="14">
        <f t="shared" si="2"/>
        <v>0</v>
      </c>
      <c r="K35" s="17">
        <f t="shared" si="3"/>
        <v>0</v>
      </c>
      <c r="L35" s="18">
        <f t="shared" si="0"/>
        <v>0</v>
      </c>
      <c r="M35" s="18">
        <f t="shared" si="1"/>
        <v>0</v>
      </c>
    </row>
    <row r="36" spans="9:13" ht="12.75">
      <c r="I36" s="16" t="s">
        <v>52</v>
      </c>
      <c r="J36" s="14">
        <f t="shared" si="2"/>
        <v>0</v>
      </c>
      <c r="K36" s="17">
        <f t="shared" si="3"/>
        <v>0</v>
      </c>
      <c r="L36" s="18">
        <f aca="true" t="shared" si="4" ref="L36:L67">IF(J36&gt;0,D$7,0)</f>
        <v>0</v>
      </c>
      <c r="M36" s="18">
        <f aca="true" t="shared" si="5" ref="M36:M64">K36*L36</f>
        <v>0</v>
      </c>
    </row>
    <row r="37" spans="9:13" ht="12.75">
      <c r="I37" s="16" t="s">
        <v>53</v>
      </c>
      <c r="J37" s="14">
        <f aca="true" t="shared" si="6" ref="J37:J64">IF(J36=0,0,IF(lease_term-J36&gt;0,J36+1,0))</f>
        <v>0</v>
      </c>
      <c r="K37" s="17">
        <f aca="true" t="shared" si="7" ref="K37:K68">IF(J37&gt;0,1/(1+$I$2)^J36,0)</f>
        <v>0</v>
      </c>
      <c r="L37" s="18">
        <f t="shared" si="4"/>
        <v>0</v>
      </c>
      <c r="M37" s="18">
        <f t="shared" si="5"/>
        <v>0</v>
      </c>
    </row>
    <row r="38" spans="9:13" ht="12.75">
      <c r="I38" s="16" t="s">
        <v>54</v>
      </c>
      <c r="J38" s="14">
        <f t="shared" si="6"/>
        <v>0</v>
      </c>
      <c r="K38" s="17">
        <f t="shared" si="7"/>
        <v>0</v>
      </c>
      <c r="L38" s="18">
        <f t="shared" si="4"/>
        <v>0</v>
      </c>
      <c r="M38" s="18">
        <f t="shared" si="5"/>
        <v>0</v>
      </c>
    </row>
    <row r="39" spans="9:13" ht="12.75">
      <c r="I39" s="16" t="s">
        <v>55</v>
      </c>
      <c r="J39" s="14">
        <f t="shared" si="6"/>
        <v>0</v>
      </c>
      <c r="K39" s="17">
        <f t="shared" si="7"/>
        <v>0</v>
      </c>
      <c r="L39" s="18">
        <f t="shared" si="4"/>
        <v>0</v>
      </c>
      <c r="M39" s="18">
        <f t="shared" si="5"/>
        <v>0</v>
      </c>
    </row>
    <row r="40" spans="9:13" ht="12.75">
      <c r="I40" s="16" t="s">
        <v>56</v>
      </c>
      <c r="J40" s="14">
        <f t="shared" si="6"/>
        <v>0</v>
      </c>
      <c r="K40" s="17">
        <f t="shared" si="7"/>
        <v>0</v>
      </c>
      <c r="L40" s="18">
        <f t="shared" si="4"/>
        <v>0</v>
      </c>
      <c r="M40" s="18">
        <f t="shared" si="5"/>
        <v>0</v>
      </c>
    </row>
    <row r="41" spans="9:13" ht="12.75">
      <c r="I41" s="16" t="s">
        <v>57</v>
      </c>
      <c r="J41" s="14">
        <f t="shared" si="6"/>
        <v>0</v>
      </c>
      <c r="K41" s="17">
        <f t="shared" si="7"/>
        <v>0</v>
      </c>
      <c r="L41" s="18">
        <f t="shared" si="4"/>
        <v>0</v>
      </c>
      <c r="M41" s="18">
        <f t="shared" si="5"/>
        <v>0</v>
      </c>
    </row>
    <row r="42" spans="9:13" ht="12.75">
      <c r="I42" s="16" t="s">
        <v>58</v>
      </c>
      <c r="J42" s="14">
        <f t="shared" si="6"/>
        <v>0</v>
      </c>
      <c r="K42" s="17">
        <f t="shared" si="7"/>
        <v>0</v>
      </c>
      <c r="L42" s="18">
        <f t="shared" si="4"/>
        <v>0</v>
      </c>
      <c r="M42" s="18">
        <f t="shared" si="5"/>
        <v>0</v>
      </c>
    </row>
    <row r="43" spans="9:13" ht="12.75">
      <c r="I43" s="16" t="s">
        <v>59</v>
      </c>
      <c r="J43" s="14">
        <f t="shared" si="6"/>
        <v>0</v>
      </c>
      <c r="K43" s="17">
        <f t="shared" si="7"/>
        <v>0</v>
      </c>
      <c r="L43" s="18">
        <f t="shared" si="4"/>
        <v>0</v>
      </c>
      <c r="M43" s="18">
        <f t="shared" si="5"/>
        <v>0</v>
      </c>
    </row>
    <row r="44" spans="9:13" ht="12.75">
      <c r="I44" s="16" t="s">
        <v>60</v>
      </c>
      <c r="J44" s="14">
        <f t="shared" si="6"/>
        <v>0</v>
      </c>
      <c r="K44" s="17">
        <f t="shared" si="7"/>
        <v>0</v>
      </c>
      <c r="L44" s="18">
        <f t="shared" si="4"/>
        <v>0</v>
      </c>
      <c r="M44" s="18">
        <f t="shared" si="5"/>
        <v>0</v>
      </c>
    </row>
    <row r="45" spans="9:13" ht="12.75">
      <c r="I45" s="16" t="s">
        <v>61</v>
      </c>
      <c r="J45" s="14">
        <f t="shared" si="6"/>
        <v>0</v>
      </c>
      <c r="K45" s="17">
        <f t="shared" si="7"/>
        <v>0</v>
      </c>
      <c r="L45" s="18">
        <f t="shared" si="4"/>
        <v>0</v>
      </c>
      <c r="M45" s="18">
        <f t="shared" si="5"/>
        <v>0</v>
      </c>
    </row>
    <row r="46" spans="9:13" ht="12.75">
      <c r="I46" s="16" t="s">
        <v>62</v>
      </c>
      <c r="J46" s="14">
        <f t="shared" si="6"/>
        <v>0</v>
      </c>
      <c r="K46" s="17">
        <f t="shared" si="7"/>
        <v>0</v>
      </c>
      <c r="L46" s="18">
        <f t="shared" si="4"/>
        <v>0</v>
      </c>
      <c r="M46" s="18">
        <f t="shared" si="5"/>
        <v>0</v>
      </c>
    </row>
    <row r="47" spans="9:13" ht="12.75">
      <c r="I47" s="16" t="s">
        <v>63</v>
      </c>
      <c r="J47" s="14">
        <f t="shared" si="6"/>
        <v>0</v>
      </c>
      <c r="K47" s="17">
        <f t="shared" si="7"/>
        <v>0</v>
      </c>
      <c r="L47" s="18">
        <f t="shared" si="4"/>
        <v>0</v>
      </c>
      <c r="M47" s="18">
        <f t="shared" si="5"/>
        <v>0</v>
      </c>
    </row>
    <row r="48" spans="9:13" ht="12.75">
      <c r="I48" s="16" t="s">
        <v>64</v>
      </c>
      <c r="J48" s="14">
        <f t="shared" si="6"/>
        <v>0</v>
      </c>
      <c r="K48" s="17">
        <f t="shared" si="7"/>
        <v>0</v>
      </c>
      <c r="L48" s="18">
        <f t="shared" si="4"/>
        <v>0</v>
      </c>
      <c r="M48" s="18">
        <f t="shared" si="5"/>
        <v>0</v>
      </c>
    </row>
    <row r="49" spans="9:13" ht="12.75">
      <c r="I49" s="16" t="s">
        <v>65</v>
      </c>
      <c r="J49" s="14">
        <f t="shared" si="6"/>
        <v>0</v>
      </c>
      <c r="K49" s="17">
        <f t="shared" si="7"/>
        <v>0</v>
      </c>
      <c r="L49" s="18">
        <f t="shared" si="4"/>
        <v>0</v>
      </c>
      <c r="M49" s="18">
        <f t="shared" si="5"/>
        <v>0</v>
      </c>
    </row>
    <row r="50" spans="9:13" ht="12.75">
      <c r="I50" s="16" t="s">
        <v>66</v>
      </c>
      <c r="J50" s="14">
        <f t="shared" si="6"/>
        <v>0</v>
      </c>
      <c r="K50" s="17">
        <f t="shared" si="7"/>
        <v>0</v>
      </c>
      <c r="L50" s="18">
        <f t="shared" si="4"/>
        <v>0</v>
      </c>
      <c r="M50" s="18">
        <f t="shared" si="5"/>
        <v>0</v>
      </c>
    </row>
    <row r="51" spans="9:13" ht="12.75">
      <c r="I51" s="16" t="s">
        <v>67</v>
      </c>
      <c r="J51" s="14">
        <f t="shared" si="6"/>
        <v>0</v>
      </c>
      <c r="K51" s="17">
        <f t="shared" si="7"/>
        <v>0</v>
      </c>
      <c r="L51" s="18">
        <f t="shared" si="4"/>
        <v>0</v>
      </c>
      <c r="M51" s="18">
        <f t="shared" si="5"/>
        <v>0</v>
      </c>
    </row>
    <row r="52" spans="9:13" ht="12.75">
      <c r="I52" s="16" t="s">
        <v>68</v>
      </c>
      <c r="J52" s="14">
        <f t="shared" si="6"/>
        <v>0</v>
      </c>
      <c r="K52" s="17">
        <f t="shared" si="7"/>
        <v>0</v>
      </c>
      <c r="L52" s="18">
        <f t="shared" si="4"/>
        <v>0</v>
      </c>
      <c r="M52" s="18">
        <f t="shared" si="5"/>
        <v>0</v>
      </c>
    </row>
    <row r="53" spans="9:13" ht="12.75">
      <c r="I53" s="16" t="s">
        <v>69</v>
      </c>
      <c r="J53" s="14">
        <f t="shared" si="6"/>
        <v>0</v>
      </c>
      <c r="K53" s="17">
        <f t="shared" si="7"/>
        <v>0</v>
      </c>
      <c r="L53" s="18">
        <f t="shared" si="4"/>
        <v>0</v>
      </c>
      <c r="M53" s="18">
        <f t="shared" si="5"/>
        <v>0</v>
      </c>
    </row>
    <row r="54" spans="9:13" ht="12.75">
      <c r="I54" s="16" t="s">
        <v>70</v>
      </c>
      <c r="J54" s="14">
        <f t="shared" si="6"/>
        <v>0</v>
      </c>
      <c r="K54" s="17">
        <f t="shared" si="7"/>
        <v>0</v>
      </c>
      <c r="L54" s="18">
        <f t="shared" si="4"/>
        <v>0</v>
      </c>
      <c r="M54" s="18">
        <f t="shared" si="5"/>
        <v>0</v>
      </c>
    </row>
    <row r="55" spans="9:13" ht="12.75">
      <c r="I55" s="16" t="s">
        <v>71</v>
      </c>
      <c r="J55" s="14">
        <f t="shared" si="6"/>
        <v>0</v>
      </c>
      <c r="K55" s="17">
        <f t="shared" si="7"/>
        <v>0</v>
      </c>
      <c r="L55" s="18">
        <f t="shared" si="4"/>
        <v>0</v>
      </c>
      <c r="M55" s="18">
        <f t="shared" si="5"/>
        <v>0</v>
      </c>
    </row>
    <row r="56" spans="9:13" ht="12.75">
      <c r="I56" s="16" t="s">
        <v>72</v>
      </c>
      <c r="J56" s="14">
        <f t="shared" si="6"/>
        <v>0</v>
      </c>
      <c r="K56" s="17">
        <f t="shared" si="7"/>
        <v>0</v>
      </c>
      <c r="L56" s="18">
        <f t="shared" si="4"/>
        <v>0</v>
      </c>
      <c r="M56" s="18">
        <f t="shared" si="5"/>
        <v>0</v>
      </c>
    </row>
    <row r="57" spans="9:13" ht="12.75">
      <c r="I57" s="16" t="s">
        <v>73</v>
      </c>
      <c r="J57" s="14">
        <f t="shared" si="6"/>
        <v>0</v>
      </c>
      <c r="K57" s="17">
        <f t="shared" si="7"/>
        <v>0</v>
      </c>
      <c r="L57" s="18">
        <f t="shared" si="4"/>
        <v>0</v>
      </c>
      <c r="M57" s="18">
        <f t="shared" si="5"/>
        <v>0</v>
      </c>
    </row>
    <row r="58" spans="9:13" ht="12.75">
      <c r="I58" s="16" t="s">
        <v>74</v>
      </c>
      <c r="J58" s="14">
        <f t="shared" si="6"/>
        <v>0</v>
      </c>
      <c r="K58" s="17">
        <f t="shared" si="7"/>
        <v>0</v>
      </c>
      <c r="L58" s="18">
        <f t="shared" si="4"/>
        <v>0</v>
      </c>
      <c r="M58" s="18">
        <f t="shared" si="5"/>
        <v>0</v>
      </c>
    </row>
    <row r="59" spans="9:13" ht="12.75">
      <c r="I59" s="16" t="s">
        <v>75</v>
      </c>
      <c r="J59" s="14">
        <f t="shared" si="6"/>
        <v>0</v>
      </c>
      <c r="K59" s="17">
        <f t="shared" si="7"/>
        <v>0</v>
      </c>
      <c r="L59" s="18">
        <f t="shared" si="4"/>
        <v>0</v>
      </c>
      <c r="M59" s="18">
        <f t="shared" si="5"/>
        <v>0</v>
      </c>
    </row>
    <row r="60" spans="9:13" ht="12.75">
      <c r="I60" s="16" t="s">
        <v>76</v>
      </c>
      <c r="J60" s="14">
        <f t="shared" si="6"/>
        <v>0</v>
      </c>
      <c r="K60" s="17">
        <f t="shared" si="7"/>
        <v>0</v>
      </c>
      <c r="L60" s="18">
        <f t="shared" si="4"/>
        <v>0</v>
      </c>
      <c r="M60" s="18">
        <f t="shared" si="5"/>
        <v>0</v>
      </c>
    </row>
    <row r="61" spans="9:13" ht="12.75">
      <c r="I61" s="16" t="s">
        <v>77</v>
      </c>
      <c r="J61" s="14">
        <f t="shared" si="6"/>
        <v>0</v>
      </c>
      <c r="K61" s="17">
        <f t="shared" si="7"/>
        <v>0</v>
      </c>
      <c r="L61" s="18">
        <f t="shared" si="4"/>
        <v>0</v>
      </c>
      <c r="M61" s="18">
        <f t="shared" si="5"/>
        <v>0</v>
      </c>
    </row>
    <row r="62" spans="9:13" ht="12.75">
      <c r="I62" s="16" t="s">
        <v>78</v>
      </c>
      <c r="J62" s="14">
        <f t="shared" si="6"/>
        <v>0</v>
      </c>
      <c r="K62" s="17">
        <f t="shared" si="7"/>
        <v>0</v>
      </c>
      <c r="L62" s="18">
        <f t="shared" si="4"/>
        <v>0</v>
      </c>
      <c r="M62" s="18">
        <f t="shared" si="5"/>
        <v>0</v>
      </c>
    </row>
    <row r="63" spans="9:13" ht="12.75">
      <c r="I63" s="16" t="s">
        <v>79</v>
      </c>
      <c r="J63" s="14">
        <f t="shared" si="6"/>
        <v>0</v>
      </c>
      <c r="K63" s="17">
        <f t="shared" si="7"/>
        <v>0</v>
      </c>
      <c r="L63" s="18">
        <f t="shared" si="4"/>
        <v>0</v>
      </c>
      <c r="M63" s="19">
        <f t="shared" si="5"/>
        <v>0</v>
      </c>
    </row>
    <row r="64" spans="9:13" ht="12.75">
      <c r="I64" s="16" t="s">
        <v>80</v>
      </c>
      <c r="J64" s="14">
        <f t="shared" si="6"/>
        <v>0</v>
      </c>
      <c r="K64" s="17">
        <f t="shared" si="7"/>
        <v>0</v>
      </c>
      <c r="L64" s="18">
        <f t="shared" si="4"/>
        <v>0</v>
      </c>
      <c r="M64" s="19">
        <f t="shared" si="5"/>
        <v>0</v>
      </c>
    </row>
    <row r="65" spans="9:13" ht="12.75">
      <c r="I65" s="16" t="s">
        <v>81</v>
      </c>
      <c r="J65" s="14">
        <f aca="true" t="shared" si="8" ref="J65:J80">IF(J64=0,0,IF(lease_term-J64&gt;0,J64+1,0))</f>
        <v>0</v>
      </c>
      <c r="K65" s="17">
        <f t="shared" si="7"/>
        <v>0</v>
      </c>
      <c r="L65" s="18">
        <f t="shared" si="4"/>
        <v>0</v>
      </c>
      <c r="M65" s="19">
        <f aca="true" t="shared" si="9" ref="M65:M80">K65*L65</f>
        <v>0</v>
      </c>
    </row>
    <row r="66" spans="9:13" ht="12.75">
      <c r="I66" s="16" t="s">
        <v>82</v>
      </c>
      <c r="J66" s="14">
        <f t="shared" si="8"/>
        <v>0</v>
      </c>
      <c r="K66" s="17">
        <f t="shared" si="7"/>
        <v>0</v>
      </c>
      <c r="L66" s="18">
        <f t="shared" si="4"/>
        <v>0</v>
      </c>
      <c r="M66" s="19">
        <f t="shared" si="9"/>
        <v>0</v>
      </c>
    </row>
    <row r="67" spans="9:13" ht="12.75">
      <c r="I67" s="16" t="s">
        <v>83</v>
      </c>
      <c r="J67" s="14">
        <f t="shared" si="8"/>
        <v>0</v>
      </c>
      <c r="K67" s="17">
        <f t="shared" si="7"/>
        <v>0</v>
      </c>
      <c r="L67" s="18">
        <f t="shared" si="4"/>
        <v>0</v>
      </c>
      <c r="M67" s="19">
        <f t="shared" si="9"/>
        <v>0</v>
      </c>
    </row>
    <row r="68" spans="9:13" ht="12.75">
      <c r="I68" s="16" t="s">
        <v>84</v>
      </c>
      <c r="J68" s="14">
        <f t="shared" si="8"/>
        <v>0</v>
      </c>
      <c r="K68" s="17">
        <f t="shared" si="7"/>
        <v>0</v>
      </c>
      <c r="L68" s="18">
        <f aca="true" t="shared" si="10" ref="L68:L99">IF(J68&gt;0,D$7,0)</f>
        <v>0</v>
      </c>
      <c r="M68" s="19">
        <f t="shared" si="9"/>
        <v>0</v>
      </c>
    </row>
    <row r="69" spans="9:13" ht="12.75">
      <c r="I69" s="16" t="s">
        <v>85</v>
      </c>
      <c r="J69" s="14">
        <f t="shared" si="8"/>
        <v>0</v>
      </c>
      <c r="K69" s="17">
        <f aca="true" t="shared" si="11" ref="K69:K100">IF(J69&gt;0,1/(1+$I$2)^J68,0)</f>
        <v>0</v>
      </c>
      <c r="L69" s="18">
        <f t="shared" si="10"/>
        <v>0</v>
      </c>
      <c r="M69" s="19">
        <f t="shared" si="9"/>
        <v>0</v>
      </c>
    </row>
    <row r="70" spans="9:13" ht="12.75">
      <c r="I70" s="16" t="s">
        <v>86</v>
      </c>
      <c r="J70" s="14">
        <f t="shared" si="8"/>
        <v>0</v>
      </c>
      <c r="K70" s="17">
        <f t="shared" si="11"/>
        <v>0</v>
      </c>
      <c r="L70" s="18">
        <f t="shared" si="10"/>
        <v>0</v>
      </c>
      <c r="M70" s="19">
        <f t="shared" si="9"/>
        <v>0</v>
      </c>
    </row>
    <row r="71" spans="9:13" ht="12.75">
      <c r="I71" s="16" t="s">
        <v>87</v>
      </c>
      <c r="J71" s="14">
        <f t="shared" si="8"/>
        <v>0</v>
      </c>
      <c r="K71" s="17">
        <f t="shared" si="11"/>
        <v>0</v>
      </c>
      <c r="L71" s="18">
        <f t="shared" si="10"/>
        <v>0</v>
      </c>
      <c r="M71" s="19">
        <f t="shared" si="9"/>
        <v>0</v>
      </c>
    </row>
    <row r="72" spans="9:13" ht="12.75">
      <c r="I72" s="16" t="s">
        <v>88</v>
      </c>
      <c r="J72" s="14">
        <f t="shared" si="8"/>
        <v>0</v>
      </c>
      <c r="K72" s="17">
        <f t="shared" si="11"/>
        <v>0</v>
      </c>
      <c r="L72" s="18">
        <f t="shared" si="10"/>
        <v>0</v>
      </c>
      <c r="M72" s="19">
        <f t="shared" si="9"/>
        <v>0</v>
      </c>
    </row>
    <row r="73" spans="9:13" ht="12.75">
      <c r="I73" s="16" t="s">
        <v>89</v>
      </c>
      <c r="J73" s="14">
        <f t="shared" si="8"/>
        <v>0</v>
      </c>
      <c r="K73" s="17">
        <f t="shared" si="11"/>
        <v>0</v>
      </c>
      <c r="L73" s="18">
        <f t="shared" si="10"/>
        <v>0</v>
      </c>
      <c r="M73" s="19">
        <f t="shared" si="9"/>
        <v>0</v>
      </c>
    </row>
    <row r="74" spans="9:13" ht="12.75">
      <c r="I74" s="16" t="s">
        <v>90</v>
      </c>
      <c r="J74" s="14">
        <f t="shared" si="8"/>
        <v>0</v>
      </c>
      <c r="K74" s="17">
        <f t="shared" si="11"/>
        <v>0</v>
      </c>
      <c r="L74" s="18">
        <f t="shared" si="10"/>
        <v>0</v>
      </c>
      <c r="M74" s="19">
        <f t="shared" si="9"/>
        <v>0</v>
      </c>
    </row>
    <row r="75" spans="9:13" ht="12.75">
      <c r="I75" s="16" t="s">
        <v>91</v>
      </c>
      <c r="J75" s="14">
        <f t="shared" si="8"/>
        <v>0</v>
      </c>
      <c r="K75" s="17">
        <f t="shared" si="11"/>
        <v>0</v>
      </c>
      <c r="L75" s="18">
        <f t="shared" si="10"/>
        <v>0</v>
      </c>
      <c r="M75" s="19">
        <f t="shared" si="9"/>
        <v>0</v>
      </c>
    </row>
    <row r="76" spans="9:13" ht="12.75">
      <c r="I76" s="16" t="s">
        <v>92</v>
      </c>
      <c r="J76" s="14">
        <f t="shared" si="8"/>
        <v>0</v>
      </c>
      <c r="K76" s="17">
        <f t="shared" si="11"/>
        <v>0</v>
      </c>
      <c r="L76" s="18">
        <f t="shared" si="10"/>
        <v>0</v>
      </c>
      <c r="M76" s="19">
        <f t="shared" si="9"/>
        <v>0</v>
      </c>
    </row>
    <row r="77" spans="9:13" ht="12.75">
      <c r="I77" s="16" t="s">
        <v>93</v>
      </c>
      <c r="J77" s="14">
        <f t="shared" si="8"/>
        <v>0</v>
      </c>
      <c r="K77" s="17">
        <f t="shared" si="11"/>
        <v>0</v>
      </c>
      <c r="L77" s="18">
        <f t="shared" si="10"/>
        <v>0</v>
      </c>
      <c r="M77" s="19">
        <f t="shared" si="9"/>
        <v>0</v>
      </c>
    </row>
    <row r="78" spans="9:13" ht="12.75">
      <c r="I78" s="16" t="s">
        <v>94</v>
      </c>
      <c r="J78" s="14">
        <f t="shared" si="8"/>
        <v>0</v>
      </c>
      <c r="K78" s="17">
        <f t="shared" si="11"/>
        <v>0</v>
      </c>
      <c r="L78" s="18">
        <f t="shared" si="10"/>
        <v>0</v>
      </c>
      <c r="M78" s="19">
        <f t="shared" si="9"/>
        <v>0</v>
      </c>
    </row>
    <row r="79" spans="9:13" ht="12.75">
      <c r="I79" s="16" t="s">
        <v>95</v>
      </c>
      <c r="J79" s="14">
        <f t="shared" si="8"/>
        <v>0</v>
      </c>
      <c r="K79" s="17">
        <f t="shared" si="11"/>
        <v>0</v>
      </c>
      <c r="L79" s="18">
        <f t="shared" si="10"/>
        <v>0</v>
      </c>
      <c r="M79" s="19">
        <f t="shared" si="9"/>
        <v>0</v>
      </c>
    </row>
    <row r="80" spans="9:13" ht="12.75">
      <c r="I80" s="16" t="s">
        <v>96</v>
      </c>
      <c r="J80" s="14">
        <f t="shared" si="8"/>
        <v>0</v>
      </c>
      <c r="K80" s="17">
        <f t="shared" si="11"/>
        <v>0</v>
      </c>
      <c r="L80" s="18">
        <f t="shared" si="10"/>
        <v>0</v>
      </c>
      <c r="M80" s="19">
        <f t="shared" si="9"/>
        <v>0</v>
      </c>
    </row>
    <row r="81" spans="9:13" ht="12.75">
      <c r="I81" s="16" t="s">
        <v>97</v>
      </c>
      <c r="J81" s="14">
        <f aca="true" t="shared" si="12" ref="J81:J96">IF(J80=0,0,IF(lease_term-J80&gt;0,J80+1,0))</f>
        <v>0</v>
      </c>
      <c r="K81" s="17">
        <f t="shared" si="11"/>
        <v>0</v>
      </c>
      <c r="L81" s="18">
        <f t="shared" si="10"/>
        <v>0</v>
      </c>
      <c r="M81" s="19">
        <f aca="true" t="shared" si="13" ref="M81:M96">K81*L81</f>
        <v>0</v>
      </c>
    </row>
    <row r="82" spans="9:13" ht="12.75">
      <c r="I82" s="16" t="s">
        <v>98</v>
      </c>
      <c r="J82" s="14">
        <f t="shared" si="12"/>
        <v>0</v>
      </c>
      <c r="K82" s="17">
        <f t="shared" si="11"/>
        <v>0</v>
      </c>
      <c r="L82" s="18">
        <f t="shared" si="10"/>
        <v>0</v>
      </c>
      <c r="M82" s="19">
        <f t="shared" si="13"/>
        <v>0</v>
      </c>
    </row>
    <row r="83" spans="9:13" ht="12.75">
      <c r="I83" s="16" t="s">
        <v>99</v>
      </c>
      <c r="J83" s="14">
        <f t="shared" si="12"/>
        <v>0</v>
      </c>
      <c r="K83" s="17">
        <f t="shared" si="11"/>
        <v>0</v>
      </c>
      <c r="L83" s="18">
        <f t="shared" si="10"/>
        <v>0</v>
      </c>
      <c r="M83" s="19">
        <f t="shared" si="13"/>
        <v>0</v>
      </c>
    </row>
    <row r="84" spans="9:13" ht="12.75">
      <c r="I84" s="16" t="s">
        <v>100</v>
      </c>
      <c r="J84" s="14">
        <f t="shared" si="12"/>
        <v>0</v>
      </c>
      <c r="K84" s="17">
        <f t="shared" si="11"/>
        <v>0</v>
      </c>
      <c r="L84" s="18">
        <f t="shared" si="10"/>
        <v>0</v>
      </c>
      <c r="M84" s="19">
        <f t="shared" si="13"/>
        <v>0</v>
      </c>
    </row>
    <row r="85" spans="9:13" ht="12.75">
      <c r="I85" s="16" t="s">
        <v>101</v>
      </c>
      <c r="J85" s="14">
        <f t="shared" si="12"/>
        <v>0</v>
      </c>
      <c r="K85" s="17">
        <f t="shared" si="11"/>
        <v>0</v>
      </c>
      <c r="L85" s="18">
        <f t="shared" si="10"/>
        <v>0</v>
      </c>
      <c r="M85" s="19">
        <f t="shared" si="13"/>
        <v>0</v>
      </c>
    </row>
    <row r="86" spans="9:13" ht="12.75">
      <c r="I86" s="16" t="s">
        <v>102</v>
      </c>
      <c r="J86" s="14">
        <f t="shared" si="12"/>
        <v>0</v>
      </c>
      <c r="K86" s="17">
        <f t="shared" si="11"/>
        <v>0</v>
      </c>
      <c r="L86" s="18">
        <f t="shared" si="10"/>
        <v>0</v>
      </c>
      <c r="M86" s="19">
        <f t="shared" si="13"/>
        <v>0</v>
      </c>
    </row>
    <row r="87" spans="9:13" ht="12.75">
      <c r="I87" s="16" t="s">
        <v>103</v>
      </c>
      <c r="J87" s="14">
        <f t="shared" si="12"/>
        <v>0</v>
      </c>
      <c r="K87" s="17">
        <f t="shared" si="11"/>
        <v>0</v>
      </c>
      <c r="L87" s="18">
        <f t="shared" si="10"/>
        <v>0</v>
      </c>
      <c r="M87" s="19">
        <f t="shared" si="13"/>
        <v>0</v>
      </c>
    </row>
    <row r="88" spans="9:13" ht="12.75">
      <c r="I88" s="16" t="s">
        <v>104</v>
      </c>
      <c r="J88" s="14">
        <f t="shared" si="12"/>
        <v>0</v>
      </c>
      <c r="K88" s="17">
        <f t="shared" si="11"/>
        <v>0</v>
      </c>
      <c r="L88" s="18">
        <f t="shared" si="10"/>
        <v>0</v>
      </c>
      <c r="M88" s="19">
        <f t="shared" si="13"/>
        <v>0</v>
      </c>
    </row>
    <row r="89" spans="9:13" ht="12.75">
      <c r="I89" s="16" t="s">
        <v>105</v>
      </c>
      <c r="J89" s="14">
        <f t="shared" si="12"/>
        <v>0</v>
      </c>
      <c r="K89" s="17">
        <f t="shared" si="11"/>
        <v>0</v>
      </c>
      <c r="L89" s="18">
        <f t="shared" si="10"/>
        <v>0</v>
      </c>
      <c r="M89" s="19">
        <f t="shared" si="13"/>
        <v>0</v>
      </c>
    </row>
    <row r="90" spans="9:13" ht="12.75">
      <c r="I90" s="16" t="s">
        <v>106</v>
      </c>
      <c r="J90" s="14">
        <f t="shared" si="12"/>
        <v>0</v>
      </c>
      <c r="K90" s="17">
        <f t="shared" si="11"/>
        <v>0</v>
      </c>
      <c r="L90" s="18">
        <f t="shared" si="10"/>
        <v>0</v>
      </c>
      <c r="M90" s="19">
        <f t="shared" si="13"/>
        <v>0</v>
      </c>
    </row>
    <row r="91" spans="9:13" ht="12.75">
      <c r="I91" s="16" t="s">
        <v>107</v>
      </c>
      <c r="J91" s="14">
        <f t="shared" si="12"/>
        <v>0</v>
      </c>
      <c r="K91" s="17">
        <f t="shared" si="11"/>
        <v>0</v>
      </c>
      <c r="L91" s="18">
        <f t="shared" si="10"/>
        <v>0</v>
      </c>
      <c r="M91" s="19">
        <f t="shared" si="13"/>
        <v>0</v>
      </c>
    </row>
    <row r="92" spans="9:13" ht="12.75">
      <c r="I92" s="16" t="s">
        <v>108</v>
      </c>
      <c r="J92" s="14">
        <f t="shared" si="12"/>
        <v>0</v>
      </c>
      <c r="K92" s="17">
        <f t="shared" si="11"/>
        <v>0</v>
      </c>
      <c r="L92" s="18">
        <f t="shared" si="10"/>
        <v>0</v>
      </c>
      <c r="M92" s="19">
        <f t="shared" si="13"/>
        <v>0</v>
      </c>
    </row>
    <row r="93" spans="9:13" ht="12.75">
      <c r="I93" s="16" t="s">
        <v>109</v>
      </c>
      <c r="J93" s="14">
        <f t="shared" si="12"/>
        <v>0</v>
      </c>
      <c r="K93" s="17">
        <f t="shared" si="11"/>
        <v>0</v>
      </c>
      <c r="L93" s="18">
        <f t="shared" si="10"/>
        <v>0</v>
      </c>
      <c r="M93" s="19">
        <f t="shared" si="13"/>
        <v>0</v>
      </c>
    </row>
    <row r="94" spans="9:13" ht="12.75">
      <c r="I94" s="16" t="s">
        <v>110</v>
      </c>
      <c r="J94" s="14">
        <f t="shared" si="12"/>
        <v>0</v>
      </c>
      <c r="K94" s="17">
        <f t="shared" si="11"/>
        <v>0</v>
      </c>
      <c r="L94" s="18">
        <f t="shared" si="10"/>
        <v>0</v>
      </c>
      <c r="M94" s="19">
        <f t="shared" si="13"/>
        <v>0</v>
      </c>
    </row>
    <row r="95" spans="9:13" ht="12.75">
      <c r="I95" s="16" t="s">
        <v>111</v>
      </c>
      <c r="J95" s="14">
        <f t="shared" si="12"/>
        <v>0</v>
      </c>
      <c r="K95" s="17">
        <f t="shared" si="11"/>
        <v>0</v>
      </c>
      <c r="L95" s="18">
        <f t="shared" si="10"/>
        <v>0</v>
      </c>
      <c r="M95" s="19">
        <f t="shared" si="13"/>
        <v>0</v>
      </c>
    </row>
    <row r="96" spans="9:13" ht="12.75">
      <c r="I96" s="16" t="s">
        <v>112</v>
      </c>
      <c r="J96" s="14">
        <f t="shared" si="12"/>
        <v>0</v>
      </c>
      <c r="K96" s="17">
        <f t="shared" si="11"/>
        <v>0</v>
      </c>
      <c r="L96" s="18">
        <f t="shared" si="10"/>
        <v>0</v>
      </c>
      <c r="M96" s="19">
        <f t="shared" si="13"/>
        <v>0</v>
      </c>
    </row>
    <row r="97" spans="9:13" ht="12.75">
      <c r="I97" s="16" t="s">
        <v>113</v>
      </c>
      <c r="J97" s="14">
        <f aca="true" t="shared" si="14" ref="J97:J112">IF(J96=0,0,IF(lease_term-J96&gt;0,J96+1,0))</f>
        <v>0</v>
      </c>
      <c r="K97" s="17">
        <f t="shared" si="11"/>
        <v>0</v>
      </c>
      <c r="L97" s="18">
        <f t="shared" si="10"/>
        <v>0</v>
      </c>
      <c r="M97" s="19">
        <f aca="true" t="shared" si="15" ref="M97:M112">K97*L97</f>
        <v>0</v>
      </c>
    </row>
    <row r="98" spans="9:13" ht="12.75">
      <c r="I98" s="16" t="s">
        <v>114</v>
      </c>
      <c r="J98" s="14">
        <f t="shared" si="14"/>
        <v>0</v>
      </c>
      <c r="K98" s="17">
        <f t="shared" si="11"/>
        <v>0</v>
      </c>
      <c r="L98" s="18">
        <f t="shared" si="10"/>
        <v>0</v>
      </c>
      <c r="M98" s="19">
        <f t="shared" si="15"/>
        <v>0</v>
      </c>
    </row>
    <row r="99" spans="9:13" ht="12.75">
      <c r="I99" s="16" t="s">
        <v>115</v>
      </c>
      <c r="J99" s="14">
        <f t="shared" si="14"/>
        <v>0</v>
      </c>
      <c r="K99" s="17">
        <f t="shared" si="11"/>
        <v>0</v>
      </c>
      <c r="L99" s="18">
        <f t="shared" si="10"/>
        <v>0</v>
      </c>
      <c r="M99" s="19">
        <f t="shared" si="15"/>
        <v>0</v>
      </c>
    </row>
    <row r="100" spans="9:13" ht="12.75">
      <c r="I100" s="16" t="s">
        <v>116</v>
      </c>
      <c r="J100" s="14">
        <f t="shared" si="14"/>
        <v>0</v>
      </c>
      <c r="K100" s="17">
        <f t="shared" si="11"/>
        <v>0</v>
      </c>
      <c r="L100" s="18">
        <f aca="true" t="shared" si="16" ref="L100:L123">IF(J100&gt;0,D$7,0)</f>
        <v>0</v>
      </c>
      <c r="M100" s="19">
        <f t="shared" si="15"/>
        <v>0</v>
      </c>
    </row>
    <row r="101" spans="9:13" ht="12.75">
      <c r="I101" s="16" t="s">
        <v>117</v>
      </c>
      <c r="J101" s="14">
        <f t="shared" si="14"/>
        <v>0</v>
      </c>
      <c r="K101" s="17">
        <f aca="true" t="shared" si="17" ref="K101:K123">IF(J101&gt;0,1/(1+$I$2)^J100,0)</f>
        <v>0</v>
      </c>
      <c r="L101" s="18">
        <f t="shared" si="16"/>
        <v>0</v>
      </c>
      <c r="M101" s="19">
        <f t="shared" si="15"/>
        <v>0</v>
      </c>
    </row>
    <row r="102" spans="9:13" ht="12.75">
      <c r="I102" s="16" t="s">
        <v>118</v>
      </c>
      <c r="J102" s="14">
        <f t="shared" si="14"/>
        <v>0</v>
      </c>
      <c r="K102" s="17">
        <f t="shared" si="17"/>
        <v>0</v>
      </c>
      <c r="L102" s="18">
        <f t="shared" si="16"/>
        <v>0</v>
      </c>
      <c r="M102" s="19">
        <f t="shared" si="15"/>
        <v>0</v>
      </c>
    </row>
    <row r="103" spans="9:13" ht="12.75">
      <c r="I103" s="16" t="s">
        <v>119</v>
      </c>
      <c r="J103" s="14">
        <f t="shared" si="14"/>
        <v>0</v>
      </c>
      <c r="K103" s="17">
        <f t="shared" si="17"/>
        <v>0</v>
      </c>
      <c r="L103" s="18">
        <f t="shared" si="16"/>
        <v>0</v>
      </c>
      <c r="M103" s="19">
        <f t="shared" si="15"/>
        <v>0</v>
      </c>
    </row>
    <row r="104" spans="9:13" ht="12.75">
      <c r="I104" s="16" t="s">
        <v>120</v>
      </c>
      <c r="J104" s="14">
        <f t="shared" si="14"/>
        <v>0</v>
      </c>
      <c r="K104" s="17">
        <f t="shared" si="17"/>
        <v>0</v>
      </c>
      <c r="L104" s="18">
        <f t="shared" si="16"/>
        <v>0</v>
      </c>
      <c r="M104" s="19">
        <f t="shared" si="15"/>
        <v>0</v>
      </c>
    </row>
    <row r="105" spans="9:13" ht="12.75">
      <c r="I105" s="16" t="s">
        <v>121</v>
      </c>
      <c r="J105" s="14">
        <f t="shared" si="14"/>
        <v>0</v>
      </c>
      <c r="K105" s="17">
        <f t="shared" si="17"/>
        <v>0</v>
      </c>
      <c r="L105" s="18">
        <f t="shared" si="16"/>
        <v>0</v>
      </c>
      <c r="M105" s="19">
        <f t="shared" si="15"/>
        <v>0</v>
      </c>
    </row>
    <row r="106" spans="9:13" ht="12.75">
      <c r="I106" s="16" t="s">
        <v>122</v>
      </c>
      <c r="J106" s="14">
        <f t="shared" si="14"/>
        <v>0</v>
      </c>
      <c r="K106" s="17">
        <f t="shared" si="17"/>
        <v>0</v>
      </c>
      <c r="L106" s="18">
        <f t="shared" si="16"/>
        <v>0</v>
      </c>
      <c r="M106" s="19">
        <f t="shared" si="15"/>
        <v>0</v>
      </c>
    </row>
    <row r="107" spans="9:13" ht="12.75">
      <c r="I107" s="16" t="s">
        <v>123</v>
      </c>
      <c r="J107" s="14">
        <f t="shared" si="14"/>
        <v>0</v>
      </c>
      <c r="K107" s="17">
        <f t="shared" si="17"/>
        <v>0</v>
      </c>
      <c r="L107" s="18">
        <f t="shared" si="16"/>
        <v>0</v>
      </c>
      <c r="M107" s="19">
        <f t="shared" si="15"/>
        <v>0</v>
      </c>
    </row>
    <row r="108" spans="9:13" ht="12.75">
      <c r="I108" s="16" t="s">
        <v>124</v>
      </c>
      <c r="J108" s="14">
        <f t="shared" si="14"/>
        <v>0</v>
      </c>
      <c r="K108" s="17">
        <f t="shared" si="17"/>
        <v>0</v>
      </c>
      <c r="L108" s="18">
        <f t="shared" si="16"/>
        <v>0</v>
      </c>
      <c r="M108" s="19">
        <f t="shared" si="15"/>
        <v>0</v>
      </c>
    </row>
    <row r="109" spans="9:13" ht="12.75">
      <c r="I109" s="16" t="s">
        <v>125</v>
      </c>
      <c r="J109" s="14">
        <f t="shared" si="14"/>
        <v>0</v>
      </c>
      <c r="K109" s="17">
        <f t="shared" si="17"/>
        <v>0</v>
      </c>
      <c r="L109" s="18">
        <f t="shared" si="16"/>
        <v>0</v>
      </c>
      <c r="M109" s="19">
        <f t="shared" si="15"/>
        <v>0</v>
      </c>
    </row>
    <row r="110" spans="9:13" ht="12.75">
      <c r="I110" s="16" t="s">
        <v>126</v>
      </c>
      <c r="J110" s="14">
        <f t="shared" si="14"/>
        <v>0</v>
      </c>
      <c r="K110" s="17">
        <f t="shared" si="17"/>
        <v>0</v>
      </c>
      <c r="L110" s="18">
        <f t="shared" si="16"/>
        <v>0</v>
      </c>
      <c r="M110" s="19">
        <f t="shared" si="15"/>
        <v>0</v>
      </c>
    </row>
    <row r="111" spans="9:13" ht="12.75">
      <c r="I111" s="16" t="s">
        <v>127</v>
      </c>
      <c r="J111" s="14">
        <f t="shared" si="14"/>
        <v>0</v>
      </c>
      <c r="K111" s="17">
        <f t="shared" si="17"/>
        <v>0</v>
      </c>
      <c r="L111" s="18">
        <f t="shared" si="16"/>
        <v>0</v>
      </c>
      <c r="M111" s="19">
        <f t="shared" si="15"/>
        <v>0</v>
      </c>
    </row>
    <row r="112" spans="9:13" ht="12.75">
      <c r="I112" s="16" t="s">
        <v>128</v>
      </c>
      <c r="J112" s="14">
        <f t="shared" si="14"/>
        <v>0</v>
      </c>
      <c r="K112" s="17">
        <f t="shared" si="17"/>
        <v>0</v>
      </c>
      <c r="L112" s="18">
        <f t="shared" si="16"/>
        <v>0</v>
      </c>
      <c r="M112" s="19">
        <f t="shared" si="15"/>
        <v>0</v>
      </c>
    </row>
    <row r="113" spans="9:13" ht="12.75">
      <c r="I113" s="16"/>
      <c r="J113" s="14">
        <f aca="true" t="shared" si="18" ref="J113:J123">IF(J112=0,0,IF(lease_term-J112&gt;0,J112+1,0))</f>
        <v>0</v>
      </c>
      <c r="K113" s="17">
        <f t="shared" si="17"/>
        <v>0</v>
      </c>
      <c r="L113" s="18">
        <f t="shared" si="16"/>
        <v>0</v>
      </c>
      <c r="M113" s="19">
        <f aca="true" t="shared" si="19" ref="M113:M123">K113*L113</f>
        <v>0</v>
      </c>
    </row>
    <row r="114" spans="10:13" ht="12.75">
      <c r="J114" s="14">
        <f t="shared" si="18"/>
        <v>0</v>
      </c>
      <c r="K114" s="17">
        <f t="shared" si="17"/>
        <v>0</v>
      </c>
      <c r="L114" s="18">
        <f t="shared" si="16"/>
        <v>0</v>
      </c>
      <c r="M114" s="19">
        <f t="shared" si="19"/>
        <v>0</v>
      </c>
    </row>
    <row r="115" spans="10:13" ht="12.75">
      <c r="J115" s="14">
        <f t="shared" si="18"/>
        <v>0</v>
      </c>
      <c r="K115" s="17">
        <f t="shared" si="17"/>
        <v>0</v>
      </c>
      <c r="L115" s="18">
        <f t="shared" si="16"/>
        <v>0</v>
      </c>
      <c r="M115" s="19">
        <f t="shared" si="19"/>
        <v>0</v>
      </c>
    </row>
    <row r="116" spans="10:13" ht="12.75">
      <c r="J116" s="14">
        <f t="shared" si="18"/>
        <v>0</v>
      </c>
      <c r="K116" s="17">
        <f t="shared" si="17"/>
        <v>0</v>
      </c>
      <c r="L116" s="18">
        <f t="shared" si="16"/>
        <v>0</v>
      </c>
      <c r="M116" s="19">
        <f t="shared" si="19"/>
        <v>0</v>
      </c>
    </row>
    <row r="117" spans="10:13" ht="12.75">
      <c r="J117" s="14">
        <f t="shared" si="18"/>
        <v>0</v>
      </c>
      <c r="K117" s="17">
        <f t="shared" si="17"/>
        <v>0</v>
      </c>
      <c r="L117" s="18">
        <f t="shared" si="16"/>
        <v>0</v>
      </c>
      <c r="M117" s="19">
        <f t="shared" si="19"/>
        <v>0</v>
      </c>
    </row>
    <row r="118" spans="10:13" ht="12.75">
      <c r="J118" s="14">
        <f t="shared" si="18"/>
        <v>0</v>
      </c>
      <c r="K118" s="17">
        <f t="shared" si="17"/>
        <v>0</v>
      </c>
      <c r="L118" s="18">
        <f t="shared" si="16"/>
        <v>0</v>
      </c>
      <c r="M118" s="19">
        <f t="shared" si="19"/>
        <v>0</v>
      </c>
    </row>
    <row r="119" spans="10:13" ht="12.75">
      <c r="J119" s="14">
        <f t="shared" si="18"/>
        <v>0</v>
      </c>
      <c r="K119" s="17">
        <f t="shared" si="17"/>
        <v>0</v>
      </c>
      <c r="L119" s="18">
        <f t="shared" si="16"/>
        <v>0</v>
      </c>
      <c r="M119" s="19">
        <f t="shared" si="19"/>
        <v>0</v>
      </c>
    </row>
    <row r="120" spans="10:13" ht="12.75">
      <c r="J120" s="14">
        <f t="shared" si="18"/>
        <v>0</v>
      </c>
      <c r="K120" s="17">
        <f t="shared" si="17"/>
        <v>0</v>
      </c>
      <c r="L120" s="18">
        <f t="shared" si="16"/>
        <v>0</v>
      </c>
      <c r="M120" s="19">
        <f t="shared" si="19"/>
        <v>0</v>
      </c>
    </row>
    <row r="121" spans="10:13" ht="12.75">
      <c r="J121" s="14">
        <f t="shared" si="18"/>
        <v>0</v>
      </c>
      <c r="K121" s="17">
        <f t="shared" si="17"/>
        <v>0</v>
      </c>
      <c r="L121" s="18">
        <f t="shared" si="16"/>
        <v>0</v>
      </c>
      <c r="M121" s="19">
        <f t="shared" si="19"/>
        <v>0</v>
      </c>
    </row>
    <row r="122" spans="10:13" ht="12.75">
      <c r="J122" s="14">
        <f t="shared" si="18"/>
        <v>0</v>
      </c>
      <c r="K122" s="17">
        <f t="shared" si="17"/>
        <v>0</v>
      </c>
      <c r="L122" s="18">
        <f t="shared" si="16"/>
        <v>0</v>
      </c>
      <c r="M122" s="19">
        <f t="shared" si="19"/>
        <v>0</v>
      </c>
    </row>
    <row r="123" spans="10:13" ht="12.75">
      <c r="J123" s="14">
        <f t="shared" si="18"/>
        <v>0</v>
      </c>
      <c r="K123" s="17">
        <f t="shared" si="17"/>
        <v>0</v>
      </c>
      <c r="L123" s="18">
        <f t="shared" si="16"/>
        <v>0</v>
      </c>
      <c r="M123" s="19">
        <f t="shared" si="19"/>
        <v>0</v>
      </c>
    </row>
    <row r="124" spans="12:13" ht="12.75">
      <c r="L124" s="1">
        <f>SUM(L4:L123)</f>
        <v>0</v>
      </c>
      <c r="M124" s="1">
        <f>SUM(M4:M123)</f>
        <v>0</v>
      </c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</sheetData>
  <sheetProtection/>
  <printOptions horizontalCentered="1"/>
  <pageMargins left="0.25" right="0.25" top="0.5" bottom="0.5" header="0.5" footer="0.5"/>
  <pageSetup fitToHeight="1" fitToWidth="1" horizontalDpi="300" verticalDpi="300" orientation="portrait" scale="81" r:id="rId3"/>
  <headerFooter alignWithMargins="0">
    <oddFooter>&amp;L&amp;"Times New Roman,Regular"&amp;8LEASEBUY\&amp;F&amp;R&amp;"Times New Roman,Regular"&amp;8&amp;D
&amp;T</oddFooter>
  </headerFooter>
  <ignoredErrors>
    <ignoredError sqref="I10:I112 I4:I7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Kurtis Oakley</dc:creator>
  <cp:keywords/>
  <dc:description/>
  <cp:lastModifiedBy>sandyfuchs</cp:lastModifiedBy>
  <cp:lastPrinted>2007-10-02T19:15:30Z</cp:lastPrinted>
  <dcterms:created xsi:type="dcterms:W3CDTF">1996-12-06T18:47:43Z</dcterms:created>
  <dcterms:modified xsi:type="dcterms:W3CDTF">2008-03-05T17:27:20Z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